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HOOBMFS01\Users\rebecca.kerr\Desktop\"/>
    </mc:Choice>
  </mc:AlternateContent>
  <xr:revisionPtr revIDLastSave="0" documentId="13_ncr:1_{A65D8828-8C77-4068-BF3D-A62852AB54BD}" xr6:coauthVersionLast="44" xr6:coauthVersionMax="44" xr10:uidLastSave="{00000000-0000-0000-0000-000000000000}"/>
  <workbookProtection workbookAlgorithmName="SHA-512" workbookHashValue="NrZrsG/aXGKUR/V3ThcpVEnpCHjlVEqCThghryU4zkUARZDMzNdCJVUz6SgkvAmLl2T/6loG6iWjZ7j2aWXqVQ==" workbookSaltValue="gzfS/ZyWj8HXwdLQt63d9A==" workbookSpinCount="100000" lockStructure="1"/>
  <bookViews>
    <workbookView xWindow="28680" yWindow="-120" windowWidth="29040" windowHeight="15840" activeTab="1" xr2:uid="{387CE62D-E8B7-424F-A0FF-C8FE3486E2AC}"/>
  </bookViews>
  <sheets>
    <sheet name="Quarterly BAS" sheetId="4" r:id="rId1"/>
    <sheet name="Monthly I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G10" i="3" s="1"/>
  <c r="G11" i="3" l="1"/>
  <c r="J11" i="3" s="1"/>
  <c r="H10" i="3"/>
  <c r="J10" i="3"/>
  <c r="G12" i="3" l="1"/>
  <c r="H11" i="3"/>
  <c r="J12" i="3" l="1"/>
  <c r="G13" i="3"/>
  <c r="H12" i="3"/>
  <c r="H13" i="3"/>
  <c r="G14" i="3" s="1"/>
  <c r="G15" i="3" l="1"/>
  <c r="J15" i="3" s="1"/>
  <c r="G17" i="3"/>
  <c r="J17" i="3" s="1"/>
  <c r="G16" i="3"/>
  <c r="J16" i="3" s="1"/>
  <c r="H17" i="3"/>
  <c r="H16" i="3"/>
  <c r="H14" i="3"/>
  <c r="J13" i="3"/>
  <c r="H15" i="3"/>
  <c r="G10" i="4" l="1"/>
  <c r="G11" i="4" l="1"/>
  <c r="H11" i="4" l="1"/>
  <c r="G12" i="4" s="1"/>
  <c r="G13" i="4" s="1"/>
  <c r="J10" i="4"/>
  <c r="H12" i="4" l="1"/>
  <c r="H13" i="4"/>
  <c r="J13" i="4" l="1"/>
  <c r="J11" i="4" l="1"/>
</calcChain>
</file>

<file path=xl/sharedStrings.xml><?xml version="1.0" encoding="utf-8"?>
<sst xmlns="http://schemas.openxmlformats.org/spreadsheetml/2006/main" count="59" uniqueCount="35">
  <si>
    <t>Payment</t>
  </si>
  <si>
    <t>Due date</t>
  </si>
  <si>
    <t>April IAS</t>
  </si>
  <si>
    <t>May IAS</t>
  </si>
  <si>
    <t>Wages</t>
  </si>
  <si>
    <t>July IAS</t>
  </si>
  <si>
    <t>August IAS</t>
  </si>
  <si>
    <t>September IAS</t>
  </si>
  <si>
    <t>Amount credited to ICA</t>
  </si>
  <si>
    <t>Notes</t>
  </si>
  <si>
    <t>March BAS</t>
  </si>
  <si>
    <t>June BAS</t>
  </si>
  <si>
    <t>25% of intial boosting cash flow payment</t>
  </si>
  <si>
    <t>GST</t>
  </si>
  <si>
    <t>PAYG instalment</t>
  </si>
  <si>
    <t>PAYG withholding</t>
  </si>
  <si>
    <t>Balance (refund)/payment required on BAS/IAS</t>
  </si>
  <si>
    <t>initial $50,000 cap applies if not exhausted already</t>
  </si>
  <si>
    <t>initial $50,000 cap applies if not exhausted already + 25% of intial boosting cash flow payment</t>
  </si>
  <si>
    <t>25% of intial boosting cash flow payment applies to June</t>
  </si>
  <si>
    <t>June BAS additional payment</t>
  </si>
  <si>
    <t>Running Credit Balance</t>
  </si>
  <si>
    <t>March to June Cap</t>
  </si>
  <si>
    <t>% of initial boost</t>
  </si>
  <si>
    <t>September BAS</t>
  </si>
  <si>
    <t>initial $50,000 cap applies if not exhausted already + 50% of intial boosting cash flow payment</t>
  </si>
  <si>
    <t>50% of intial boosting cash flow payment applies to June</t>
  </si>
  <si>
    <t>50% of intial boosting cash flow payment</t>
  </si>
  <si>
    <t>If March PAYG = $0, then $10,000 OR
March PAYG withholding payment x 3 (up to $50,000)</t>
  </si>
  <si>
    <t>Minimum payment</t>
  </si>
  <si>
    <t>Maximum payment</t>
  </si>
  <si>
    <t>300% March PAYG withholding</t>
  </si>
  <si>
    <t>Legend</t>
  </si>
  <si>
    <t>Input text in boxes with blue dotted outline</t>
  </si>
  <si>
    <t>Output text in purple shaded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</si>
</sst>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7073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DotDot">
        <color rgb="FF33BAD6"/>
      </left>
      <right style="dashDotDot">
        <color rgb="FF33BAD6"/>
      </right>
      <top style="dashDotDot">
        <color rgb="FF33BAD6"/>
      </top>
      <bottom style="dashDotDot">
        <color rgb="FF33BAD6"/>
      </bottom>
      <diagonal/>
    </border>
    <border>
      <left style="dashDotDot">
        <color rgb="FF33BAD6"/>
      </left>
      <right/>
      <top style="dashDotDot">
        <color rgb="FF33BAD6"/>
      </top>
      <bottom style="dashDotDot">
        <color rgb="FF33BAD6"/>
      </bottom>
      <diagonal/>
    </border>
    <border>
      <left/>
      <right style="dashDotDot">
        <color rgb="FF33BAD6"/>
      </right>
      <top style="dashDotDot">
        <color rgb="FF33BAD6"/>
      </top>
      <bottom style="dashDotDot">
        <color rgb="FF33BAD6"/>
      </bottom>
      <diagonal/>
    </border>
    <border>
      <left/>
      <right/>
      <top/>
      <bottom style="dashDotDot">
        <color rgb="FF33BAD6"/>
      </bottom>
      <diagonal/>
    </border>
    <border>
      <left/>
      <right style="dashDotDot">
        <color rgb="FF33BAD6"/>
      </right>
      <top/>
      <bottom/>
      <diagonal/>
    </border>
    <border>
      <left style="dashDotDot">
        <color rgb="FF33BAD6"/>
      </left>
      <right style="dashDotDot">
        <color rgb="FF33BAD6"/>
      </right>
      <top/>
      <bottom style="dashDotDot">
        <color rgb="FF33BAD6"/>
      </bottom>
      <diagonal/>
    </border>
    <border>
      <left style="dashDotDot">
        <color rgb="FF33BAD6"/>
      </left>
      <right style="dashDotDot">
        <color rgb="FF33BAD6"/>
      </right>
      <top/>
      <bottom/>
      <diagonal/>
    </border>
    <border>
      <left style="dashDotDot">
        <color rgb="FF33BAD6"/>
      </left>
      <right style="dashDotDot">
        <color rgb="FF33BAD6"/>
      </right>
      <top style="dashDotDot">
        <color rgb="FF33BAD6"/>
      </top>
      <bottom/>
      <diagonal/>
    </border>
    <border>
      <left/>
      <right/>
      <top style="dashDotDot">
        <color rgb="FF33BAD6"/>
      </top>
      <bottom style="dashDotDot">
        <color rgb="FF33BAD6"/>
      </bottom>
      <diagonal/>
    </border>
    <border>
      <left style="dashDotDot">
        <color rgb="FF33BAD6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Alignment="0" applyProtection="0"/>
  </cellStyleXfs>
  <cellXfs count="43">
    <xf numFmtId="0" fontId="0" fillId="0" borderId="0" xfId="0"/>
    <xf numFmtId="164" fontId="6" fillId="2" borderId="0" xfId="1" applyNumberFormat="1" applyFont="1" applyFill="1" applyProtection="1"/>
    <xf numFmtId="0" fontId="7" fillId="3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4" fillId="3" borderId="2" xfId="2" applyFont="1" applyFill="1" applyBorder="1" applyProtection="1">
      <protection locked="0"/>
    </xf>
    <xf numFmtId="9" fontId="4" fillId="3" borderId="2" xfId="2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8" fontId="4" fillId="3" borderId="2" xfId="2" applyNumberFormat="1" applyFont="1" applyFill="1" applyBorder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0" fontId="5" fillId="3" borderId="0" xfId="0" applyFont="1" applyFill="1" applyProtection="1"/>
    <xf numFmtId="14" fontId="3" fillId="3" borderId="0" xfId="0" applyNumberFormat="1" applyFont="1" applyFill="1" applyProtection="1"/>
    <xf numFmtId="164" fontId="4" fillId="3" borderId="2" xfId="2" applyNumberFormat="1" applyFont="1" applyFill="1" applyBorder="1" applyProtection="1">
      <protection locked="0"/>
    </xf>
    <xf numFmtId="0" fontId="3" fillId="3" borderId="0" xfId="0" applyFont="1" applyFill="1" applyAlignment="1" applyProtection="1">
      <alignment wrapText="1"/>
    </xf>
    <xf numFmtId="38" fontId="3" fillId="3" borderId="0" xfId="0" applyNumberFormat="1" applyFont="1" applyFill="1" applyProtection="1"/>
    <xf numFmtId="164" fontId="0" fillId="3" borderId="0" xfId="0" applyNumberFormat="1" applyFill="1" applyProtection="1">
      <protection locked="0"/>
    </xf>
    <xf numFmtId="0" fontId="9" fillId="3" borderId="2" xfId="2" applyFont="1" applyFill="1" applyBorder="1" applyAlignment="1" applyProtection="1">
      <alignment horizontal="center" vertical="center" wrapText="1"/>
      <protection locked="0"/>
    </xf>
    <xf numFmtId="0" fontId="9" fillId="3" borderId="0" xfId="2" applyFont="1" applyFill="1" applyBorder="1" applyProtection="1">
      <protection locked="0"/>
    </xf>
    <xf numFmtId="14" fontId="0" fillId="3" borderId="0" xfId="0" applyNumberForma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8" fontId="4" fillId="3" borderId="7" xfId="2" applyNumberFormat="1" applyFont="1" applyFill="1" applyBorder="1" applyProtection="1">
      <protection locked="0"/>
    </xf>
    <xf numFmtId="0" fontId="5" fillId="3" borderId="0" xfId="0" applyFont="1" applyFill="1" applyAlignment="1" applyProtection="1">
      <alignment wrapText="1"/>
    </xf>
    <xf numFmtId="164" fontId="4" fillId="3" borderId="10" xfId="2" applyNumberFormat="1" applyFont="1" applyFill="1" applyBorder="1" applyProtection="1">
      <protection locked="0"/>
    </xf>
    <xf numFmtId="164" fontId="4" fillId="3" borderId="4" xfId="2" applyNumberFormat="1" applyFont="1" applyFill="1" applyBorder="1" applyProtection="1">
      <protection locked="0"/>
    </xf>
    <xf numFmtId="164" fontId="3" fillId="3" borderId="0" xfId="0" applyNumberFormat="1" applyFont="1" applyFill="1" applyProtection="1">
      <protection locked="0"/>
    </xf>
    <xf numFmtId="164" fontId="4" fillId="3" borderId="8" xfId="2" applyNumberFormat="1" applyFont="1" applyFill="1" applyBorder="1" applyProtection="1">
      <protection locked="0"/>
    </xf>
    <xf numFmtId="164" fontId="4" fillId="3" borderId="0" xfId="2" applyNumberFormat="1" applyFont="1" applyFill="1" applyBorder="1" applyProtection="1">
      <protection locked="0"/>
    </xf>
    <xf numFmtId="164" fontId="4" fillId="3" borderId="11" xfId="2" applyNumberFormat="1" applyFont="1" applyFill="1" applyBorder="1" applyProtection="1">
      <protection locked="0"/>
    </xf>
    <xf numFmtId="164" fontId="4" fillId="3" borderId="9" xfId="2" applyNumberFormat="1" applyFont="1" applyFill="1" applyBorder="1" applyProtection="1">
      <protection locked="0"/>
    </xf>
    <xf numFmtId="164" fontId="4" fillId="3" borderId="3" xfId="2" applyNumberFormat="1" applyFont="1" applyFill="1" applyBorder="1" applyProtection="1">
      <protection locked="0"/>
    </xf>
    <xf numFmtId="14" fontId="3" fillId="3" borderId="0" xfId="0" applyNumberFormat="1" applyFont="1" applyFill="1" applyProtection="1">
      <protection locked="0"/>
    </xf>
    <xf numFmtId="164" fontId="3" fillId="3" borderId="0" xfId="1" applyNumberFormat="1" applyFont="1" applyFill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164" fontId="4" fillId="4" borderId="2" xfId="2" applyNumberFormat="1" applyFont="1" applyFill="1" applyBorder="1" applyProtection="1"/>
    <xf numFmtId="38" fontId="3" fillId="4" borderId="0" xfId="0" applyNumberFormat="1" applyFont="1" applyFill="1" applyProtection="1"/>
    <xf numFmtId="164" fontId="4" fillId="4" borderId="10" xfId="2" applyNumberFormat="1" applyFont="1" applyFill="1" applyBorder="1" applyProtection="1"/>
    <xf numFmtId="164" fontId="4" fillId="4" borderId="3" xfId="2" applyNumberFormat="1" applyFont="1" applyFill="1" applyBorder="1" applyProtection="1"/>
  </cellXfs>
  <cellStyles count="3">
    <cellStyle name="Comma" xfId="1" builtinId="3"/>
    <cellStyle name="Input" xfId="2" builtinId="20" customBuiltin="1"/>
    <cellStyle name="Normal" xfId="0" builtinId="0"/>
  </cellStyles>
  <dxfs count="0"/>
  <tableStyles count="0" defaultTableStyle="TableStyleMedium2" defaultPivotStyle="PivotStyleLight16"/>
  <colors>
    <mruColors>
      <color rgb="FF7073DE"/>
      <color rgb="FF33BA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1571429</xdr:colOff>
      <xdr:row>3</xdr:row>
      <xdr:rowOff>47548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CC380E-1551-4D87-9AED-E43940CCB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429" cy="6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1590479</xdr:colOff>
      <xdr:row>3</xdr:row>
      <xdr:rowOff>47548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DBAAEF-037A-46A7-86B7-5A3F1B421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571429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B714-3771-4AA1-8DC9-A1BA7CDD47C6}">
  <dimension ref="A5:K31"/>
  <sheetViews>
    <sheetView workbookViewId="0">
      <selection activeCell="J12" sqref="J12"/>
    </sheetView>
  </sheetViews>
  <sheetFormatPr defaultRowHeight="15" x14ac:dyDescent="0.25"/>
  <cols>
    <col min="1" max="1" width="40.5703125" style="6" customWidth="1"/>
    <col min="2" max="2" width="20" style="6" customWidth="1"/>
    <col min="3" max="3" width="13.42578125" style="6" customWidth="1"/>
    <col min="4" max="4" width="20" style="6" customWidth="1"/>
    <col min="5" max="5" width="13.5703125" style="6" customWidth="1"/>
    <col min="6" max="6" width="20.7109375" style="6" customWidth="1"/>
    <col min="7" max="7" width="22.140625" style="6" bestFit="1" customWidth="1"/>
    <col min="8" max="8" width="22.140625" style="6" customWidth="1"/>
    <col min="9" max="9" width="47.85546875" style="6" customWidth="1"/>
    <col min="10" max="10" width="26" style="6" customWidth="1"/>
    <col min="11" max="16384" width="9.140625" style="6"/>
  </cols>
  <sheetData>
    <row r="5" spans="1:11" x14ac:dyDescent="0.25">
      <c r="A5" s="7" t="s">
        <v>22</v>
      </c>
      <c r="B5" s="8">
        <v>50000</v>
      </c>
      <c r="C5" s="7"/>
      <c r="D5" s="7"/>
      <c r="E5" s="7"/>
      <c r="F5" s="7"/>
      <c r="G5" s="7"/>
      <c r="H5" s="7"/>
      <c r="I5" s="7"/>
      <c r="J5" s="7"/>
    </row>
    <row r="6" spans="1:11" x14ac:dyDescent="0.25">
      <c r="A6" s="7" t="s">
        <v>23</v>
      </c>
      <c r="B6" s="9">
        <v>0.5</v>
      </c>
      <c r="C6" s="10"/>
      <c r="D6" s="7"/>
      <c r="E6" s="7"/>
      <c r="F6" s="7"/>
      <c r="G6" s="7"/>
      <c r="H6" s="7"/>
      <c r="I6" s="7"/>
      <c r="J6" s="7"/>
    </row>
    <row r="7" spans="1:11" x14ac:dyDescent="0.25">
      <c r="A7" s="7" t="s">
        <v>29</v>
      </c>
      <c r="B7" s="11">
        <v>10000</v>
      </c>
      <c r="C7" s="10"/>
      <c r="D7" s="7"/>
      <c r="E7" s="7"/>
      <c r="F7" s="7"/>
      <c r="G7" s="7"/>
      <c r="H7" s="7"/>
      <c r="I7" s="7"/>
      <c r="J7" s="7"/>
    </row>
    <row r="8" spans="1:11" x14ac:dyDescent="0.25">
      <c r="A8" s="7" t="s">
        <v>30</v>
      </c>
      <c r="B8" s="11">
        <v>50000</v>
      </c>
      <c r="C8" s="10"/>
      <c r="D8" s="7"/>
      <c r="E8" s="7"/>
      <c r="F8" s="7"/>
      <c r="G8" s="7"/>
      <c r="H8" s="7"/>
      <c r="I8" s="7"/>
      <c r="J8" s="7"/>
    </row>
    <row r="9" spans="1:11" ht="45" x14ac:dyDescent="0.25">
      <c r="A9" s="10" t="s">
        <v>0</v>
      </c>
      <c r="B9" s="10" t="s">
        <v>1</v>
      </c>
      <c r="C9" s="10" t="s">
        <v>4</v>
      </c>
      <c r="D9" s="10" t="s">
        <v>15</v>
      </c>
      <c r="E9" s="10" t="s">
        <v>13</v>
      </c>
      <c r="F9" s="10" t="s">
        <v>14</v>
      </c>
      <c r="G9" s="10" t="s">
        <v>8</v>
      </c>
      <c r="H9" s="10" t="s">
        <v>21</v>
      </c>
      <c r="I9" s="10" t="s">
        <v>9</v>
      </c>
      <c r="J9" s="12" t="s">
        <v>16</v>
      </c>
    </row>
    <row r="10" spans="1:11" ht="45" x14ac:dyDescent="0.25">
      <c r="A10" s="13" t="s">
        <v>10</v>
      </c>
      <c r="B10" s="14">
        <v>43949</v>
      </c>
      <c r="C10" s="15">
        <v>160000</v>
      </c>
      <c r="D10" s="15">
        <v>49920</v>
      </c>
      <c r="E10" s="15"/>
      <c r="F10" s="15"/>
      <c r="G10" s="1">
        <f>MIN($B$8, MAX(D10,$B$7))</f>
        <v>49920</v>
      </c>
      <c r="H10" s="1">
        <v>0</v>
      </c>
      <c r="I10" s="16" t="s">
        <v>28</v>
      </c>
      <c r="J10" s="17">
        <f>-(G10-D10-E10-F10)</f>
        <v>0</v>
      </c>
    </row>
    <row r="11" spans="1:11" ht="30" x14ac:dyDescent="0.25">
      <c r="A11" s="13" t="s">
        <v>11</v>
      </c>
      <c r="B11" s="14">
        <v>44040</v>
      </c>
      <c r="C11" s="15"/>
      <c r="D11" s="15"/>
      <c r="E11" s="15"/>
      <c r="F11" s="15"/>
      <c r="G11" s="1">
        <f>MAX(MIN($B$8-$G$10,$D$11,D11+D10-G10),0)</f>
        <v>0</v>
      </c>
      <c r="H11" s="1">
        <f>SUM($G$10:G11)</f>
        <v>49920</v>
      </c>
      <c r="I11" s="16" t="s">
        <v>25</v>
      </c>
      <c r="J11" s="17">
        <f>-(G11+G12-D11-E11-F11)</f>
        <v>-24960</v>
      </c>
      <c r="K11" s="18"/>
    </row>
    <row r="12" spans="1:11" ht="30" x14ac:dyDescent="0.25">
      <c r="A12" s="13" t="s">
        <v>20</v>
      </c>
      <c r="B12" s="14"/>
      <c r="C12" s="39"/>
      <c r="D12" s="39"/>
      <c r="E12" s="39"/>
      <c r="F12" s="39"/>
      <c r="G12" s="1">
        <f>H11*$B$6</f>
        <v>24960</v>
      </c>
      <c r="H12" s="1">
        <f>SUM($G$10:G12)</f>
        <v>74880</v>
      </c>
      <c r="I12" s="16" t="s">
        <v>26</v>
      </c>
      <c r="J12" s="40"/>
    </row>
    <row r="13" spans="1:11" ht="22.5" customHeight="1" x14ac:dyDescent="0.25">
      <c r="A13" s="13" t="s">
        <v>24</v>
      </c>
      <c r="B13" s="14">
        <v>44132</v>
      </c>
      <c r="C13" s="15"/>
      <c r="D13" s="15"/>
      <c r="E13" s="15"/>
      <c r="F13" s="15"/>
      <c r="G13" s="1">
        <f>G12</f>
        <v>24960</v>
      </c>
      <c r="H13" s="1">
        <f>SUM($G$10:G13)</f>
        <v>99840</v>
      </c>
      <c r="I13" s="16" t="s">
        <v>27</v>
      </c>
      <c r="J13" s="17">
        <f t="shared" ref="J13" si="0">-(G13-D13-E13-F13)</f>
        <v>-24960</v>
      </c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5.75" x14ac:dyDescent="0.25">
      <c r="A15" s="4" t="s">
        <v>32</v>
      </c>
      <c r="B15" s="4"/>
      <c r="C15" s="7"/>
      <c r="D15" s="7"/>
      <c r="E15" s="7"/>
      <c r="F15" s="7"/>
      <c r="G15" s="7"/>
      <c r="H15" s="7"/>
      <c r="I15" s="7"/>
      <c r="J15" s="7"/>
    </row>
    <row r="16" spans="1:11" ht="15.75" x14ac:dyDescent="0.25">
      <c r="A16" s="19" t="s">
        <v>33</v>
      </c>
      <c r="B16" s="19"/>
      <c r="C16" s="7"/>
      <c r="D16" s="7"/>
      <c r="E16" s="7"/>
      <c r="F16" s="7"/>
      <c r="G16" s="7"/>
      <c r="H16" s="7"/>
      <c r="I16" s="7"/>
      <c r="J16" s="7"/>
    </row>
    <row r="17" spans="1:10" ht="15.75" x14ac:dyDescent="0.25">
      <c r="A17" s="5"/>
      <c r="B17" s="2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3" t="s">
        <v>34</v>
      </c>
      <c r="B18" s="3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10"/>
      <c r="D20" s="7"/>
      <c r="E20" s="7"/>
      <c r="F20" s="7"/>
      <c r="G20" s="7"/>
      <c r="H20" s="7"/>
      <c r="I20" s="7"/>
      <c r="J20" s="7"/>
    </row>
    <row r="21" spans="1:1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B22" s="21"/>
      <c r="C22" s="22"/>
      <c r="D22" s="22"/>
      <c r="E22" s="22"/>
      <c r="F22" s="22"/>
      <c r="G22" s="22"/>
      <c r="H22" s="22"/>
      <c r="J22" s="18"/>
    </row>
    <row r="23" spans="1:10" x14ac:dyDescent="0.25">
      <c r="B23" s="21"/>
      <c r="C23" s="22"/>
      <c r="D23" s="22"/>
      <c r="E23" s="22"/>
      <c r="F23" s="22"/>
      <c r="G23" s="22"/>
      <c r="H23" s="22"/>
      <c r="I23" s="23"/>
      <c r="J23" s="18"/>
    </row>
    <row r="24" spans="1:10" x14ac:dyDescent="0.25">
      <c r="B24" s="21"/>
      <c r="C24" s="22"/>
      <c r="D24" s="22"/>
      <c r="E24" s="22"/>
      <c r="F24" s="22"/>
      <c r="G24" s="22"/>
      <c r="H24" s="22"/>
      <c r="I24" s="23"/>
      <c r="J24" s="18"/>
    </row>
    <row r="31" spans="1:10" x14ac:dyDescent="0.25">
      <c r="I31" s="18"/>
    </row>
  </sheetData>
  <mergeCells count="2">
    <mergeCell ref="A16:B16"/>
    <mergeCell ref="A18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042D-541A-48AA-8AB2-8A523F8B8935}">
  <dimension ref="A4:K35"/>
  <sheetViews>
    <sheetView tabSelected="1" workbookViewId="0">
      <selection activeCell="D21" sqref="D21"/>
    </sheetView>
  </sheetViews>
  <sheetFormatPr defaultRowHeight="15" x14ac:dyDescent="0.25"/>
  <cols>
    <col min="1" max="1" width="35.42578125" style="7" customWidth="1"/>
    <col min="2" max="2" width="20" style="7" customWidth="1"/>
    <col min="3" max="3" width="13.42578125" style="7" customWidth="1"/>
    <col min="4" max="4" width="20" style="7" customWidth="1"/>
    <col min="5" max="5" width="13.5703125" style="7" customWidth="1"/>
    <col min="6" max="6" width="20.7109375" style="7" customWidth="1"/>
    <col min="7" max="7" width="22.140625" style="7" bestFit="1" customWidth="1"/>
    <col min="8" max="8" width="22.140625" style="7" customWidth="1"/>
    <col min="9" max="9" width="47.85546875" style="7" customWidth="1"/>
    <col min="10" max="10" width="26" style="7" customWidth="1"/>
    <col min="11" max="11" width="15.7109375" style="7" hidden="1" customWidth="1"/>
    <col min="12" max="16384" width="9.140625" style="7"/>
  </cols>
  <sheetData>
    <row r="4" spans="1:11" x14ac:dyDescent="0.25">
      <c r="B4" s="24"/>
    </row>
    <row r="5" spans="1:11" x14ac:dyDescent="0.25">
      <c r="A5" s="25" t="s">
        <v>22</v>
      </c>
      <c r="B5" s="8">
        <v>50000</v>
      </c>
    </row>
    <row r="6" spans="1:11" x14ac:dyDescent="0.25">
      <c r="A6" s="25" t="s">
        <v>23</v>
      </c>
      <c r="B6" s="9">
        <v>0.25</v>
      </c>
      <c r="C6" s="10"/>
    </row>
    <row r="7" spans="1:11" x14ac:dyDescent="0.25">
      <c r="A7" s="25" t="s">
        <v>29</v>
      </c>
      <c r="B7" s="26">
        <v>10000</v>
      </c>
      <c r="C7" s="10"/>
    </row>
    <row r="8" spans="1:11" x14ac:dyDescent="0.25">
      <c r="A8" s="25" t="s">
        <v>30</v>
      </c>
      <c r="B8" s="26">
        <v>50000</v>
      </c>
      <c r="C8" s="10"/>
    </row>
    <row r="9" spans="1:11" ht="45" customHeight="1" x14ac:dyDescent="0.25">
      <c r="A9" s="10" t="s">
        <v>0</v>
      </c>
      <c r="B9" s="10" t="s">
        <v>1</v>
      </c>
      <c r="C9" s="10" t="s">
        <v>4</v>
      </c>
      <c r="D9" s="10" t="s">
        <v>15</v>
      </c>
      <c r="E9" s="10" t="s">
        <v>13</v>
      </c>
      <c r="F9" s="10" t="s">
        <v>14</v>
      </c>
      <c r="G9" s="13" t="s">
        <v>8</v>
      </c>
      <c r="H9" s="13" t="s">
        <v>21</v>
      </c>
      <c r="I9" s="13" t="s">
        <v>9</v>
      </c>
      <c r="J9" s="27" t="s">
        <v>16</v>
      </c>
      <c r="K9" s="12" t="s">
        <v>31</v>
      </c>
    </row>
    <row r="10" spans="1:11" ht="45" customHeight="1" x14ac:dyDescent="0.25">
      <c r="A10" s="13" t="s">
        <v>10</v>
      </c>
      <c r="B10" s="14">
        <v>43949</v>
      </c>
      <c r="C10" s="15">
        <v>61753</v>
      </c>
      <c r="D10" s="28">
        <v>15050</v>
      </c>
      <c r="E10" s="15">
        <v>14500</v>
      </c>
      <c r="F10" s="29"/>
      <c r="G10" s="1">
        <f>MIN($B$8,MAX((K10),$B$7))</f>
        <v>45150</v>
      </c>
      <c r="H10" s="1">
        <f>G10</f>
        <v>45150</v>
      </c>
      <c r="I10" s="16" t="s">
        <v>28</v>
      </c>
      <c r="J10" s="17">
        <f>-(G10-D10-E10-F10)</f>
        <v>-15600</v>
      </c>
      <c r="K10" s="30">
        <f>D10*3</f>
        <v>45150</v>
      </c>
    </row>
    <row r="11" spans="1:11" ht="37.5" customHeight="1" x14ac:dyDescent="0.25">
      <c r="A11" s="13" t="s">
        <v>2</v>
      </c>
      <c r="B11" s="14">
        <v>43972</v>
      </c>
      <c r="C11" s="31">
        <v>61753</v>
      </c>
      <c r="D11" s="32">
        <v>15050</v>
      </c>
      <c r="E11" s="33"/>
      <c r="F11" s="34"/>
      <c r="G11" s="1">
        <f>MAX(MIN(D11,$B$8-G10,K10+D11-G10),0)</f>
        <v>4850</v>
      </c>
      <c r="H11" s="1">
        <f>SUM($G$10:G11)</f>
        <v>50000</v>
      </c>
      <c r="I11" s="16" t="s">
        <v>17</v>
      </c>
      <c r="J11" s="17">
        <f t="shared" ref="J11:J17" si="0">-(G11-D11-E11-F11)</f>
        <v>10200</v>
      </c>
    </row>
    <row r="12" spans="1:11" ht="44.25" customHeight="1" x14ac:dyDescent="0.25">
      <c r="A12" s="13" t="s">
        <v>3</v>
      </c>
      <c r="B12" s="14">
        <v>44003</v>
      </c>
      <c r="C12" s="15">
        <v>61753</v>
      </c>
      <c r="D12" s="28">
        <v>15050</v>
      </c>
      <c r="E12" s="35"/>
      <c r="F12" s="15"/>
      <c r="G12" s="1">
        <f>MAX(MIN(D12,$B$8-G10-G11,K10+D11+D12-G10-G11),0)</f>
        <v>0</v>
      </c>
      <c r="H12" s="1">
        <f>SUM($G$10:G12)</f>
        <v>50000</v>
      </c>
      <c r="I12" s="16" t="s">
        <v>17</v>
      </c>
      <c r="J12" s="17">
        <f t="shared" si="0"/>
        <v>15050</v>
      </c>
    </row>
    <row r="13" spans="1:11" ht="30" customHeight="1" x14ac:dyDescent="0.25">
      <c r="A13" s="13" t="s">
        <v>11</v>
      </c>
      <c r="B13" s="14">
        <v>44033</v>
      </c>
      <c r="C13" s="31">
        <v>61753</v>
      </c>
      <c r="D13" s="32">
        <v>15050</v>
      </c>
      <c r="E13" s="33">
        <v>20000</v>
      </c>
      <c r="F13" s="31"/>
      <c r="G13" s="1">
        <f>MAX(MIN(D13,$B$8-G10-G11-G12,K10+D11+D12+D13-G10-G11-G12),0)</f>
        <v>0</v>
      </c>
      <c r="H13" s="1">
        <f>SUM($G$10:G13)</f>
        <v>50000</v>
      </c>
      <c r="I13" s="16" t="s">
        <v>18</v>
      </c>
      <c r="J13" s="17">
        <f>-(G13+G14-D13-E13-F13)</f>
        <v>22550</v>
      </c>
      <c r="K13" s="30"/>
    </row>
    <row r="14" spans="1:11" ht="30" customHeight="1" x14ac:dyDescent="0.25">
      <c r="A14" s="13" t="s">
        <v>20</v>
      </c>
      <c r="B14" s="14"/>
      <c r="C14" s="39"/>
      <c r="D14" s="41"/>
      <c r="E14" s="42"/>
      <c r="F14" s="39"/>
      <c r="G14" s="1">
        <f>H13*$B$6</f>
        <v>12500</v>
      </c>
      <c r="H14" s="1">
        <f>SUM($G$10:G14)</f>
        <v>62500</v>
      </c>
      <c r="I14" s="16" t="s">
        <v>19</v>
      </c>
      <c r="J14" s="40"/>
    </row>
    <row r="15" spans="1:11" ht="33.75" customHeight="1" x14ac:dyDescent="0.25">
      <c r="A15" s="13" t="s">
        <v>5</v>
      </c>
      <c r="B15" s="14">
        <v>44064</v>
      </c>
      <c r="C15" s="15">
        <v>61753</v>
      </c>
      <c r="D15" s="28">
        <v>15050</v>
      </c>
      <c r="E15" s="35"/>
      <c r="F15" s="15"/>
      <c r="G15" s="1">
        <f t="shared" ref="G15:G17" si="1">$G$14</f>
        <v>12500</v>
      </c>
      <c r="H15" s="1">
        <f>SUM($G$10:G15)</f>
        <v>75000</v>
      </c>
      <c r="I15" s="16" t="s">
        <v>12</v>
      </c>
      <c r="J15" s="17">
        <f t="shared" si="0"/>
        <v>2550</v>
      </c>
    </row>
    <row r="16" spans="1:11" ht="53.25" customHeight="1" x14ac:dyDescent="0.25">
      <c r="A16" s="13" t="s">
        <v>6</v>
      </c>
      <c r="B16" s="14">
        <v>44095</v>
      </c>
      <c r="C16" s="31">
        <v>61753</v>
      </c>
      <c r="D16" s="32">
        <v>15050</v>
      </c>
      <c r="E16" s="33"/>
      <c r="F16" s="31"/>
      <c r="G16" s="1">
        <f t="shared" si="1"/>
        <v>12500</v>
      </c>
      <c r="H16" s="1">
        <f>SUM($G$10:G16)</f>
        <v>87500</v>
      </c>
      <c r="I16" s="16" t="s">
        <v>12</v>
      </c>
      <c r="J16" s="17">
        <f t="shared" si="0"/>
        <v>2550</v>
      </c>
    </row>
    <row r="17" spans="1:10" ht="47.25" customHeight="1" x14ac:dyDescent="0.25">
      <c r="A17" s="13" t="s">
        <v>7</v>
      </c>
      <c r="B17" s="14">
        <v>44125</v>
      </c>
      <c r="C17" s="15">
        <v>61753</v>
      </c>
      <c r="D17" s="28">
        <v>15050</v>
      </c>
      <c r="E17" s="35"/>
      <c r="F17" s="15"/>
      <c r="G17" s="1">
        <f t="shared" si="1"/>
        <v>12500</v>
      </c>
      <c r="H17" s="1">
        <f>SUM($G$10:G17)</f>
        <v>100000</v>
      </c>
      <c r="I17" s="16" t="s">
        <v>12</v>
      </c>
      <c r="J17" s="17">
        <f t="shared" si="0"/>
        <v>2550</v>
      </c>
    </row>
    <row r="19" spans="1:10" ht="15.75" x14ac:dyDescent="0.25">
      <c r="A19" s="4" t="s">
        <v>32</v>
      </c>
      <c r="B19" s="4"/>
    </row>
    <row r="20" spans="1:10" ht="15.75" x14ac:dyDescent="0.25">
      <c r="A20" s="19" t="s">
        <v>33</v>
      </c>
      <c r="B20" s="19"/>
    </row>
    <row r="21" spans="1:10" ht="15.75" x14ac:dyDescent="0.25">
      <c r="A21" s="20"/>
      <c r="B21" s="2"/>
    </row>
    <row r="22" spans="1:10" ht="15.75" x14ac:dyDescent="0.25">
      <c r="A22" s="3" t="s">
        <v>34</v>
      </c>
      <c r="B22" s="3"/>
    </row>
    <row r="23" spans="1:10" ht="24.75" customHeight="1" x14ac:dyDescent="0.25"/>
    <row r="24" spans="1:10" x14ac:dyDescent="0.25">
      <c r="C24" s="10"/>
    </row>
    <row r="25" spans="1:10" ht="30" customHeight="1" x14ac:dyDescent="0.25"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B26" s="36"/>
      <c r="C26" s="37"/>
      <c r="D26" s="37"/>
      <c r="E26" s="37"/>
      <c r="F26" s="37"/>
      <c r="G26" s="37"/>
      <c r="H26" s="37"/>
      <c r="J26" s="30"/>
    </row>
    <row r="27" spans="1:10" x14ac:dyDescent="0.25">
      <c r="B27" s="36"/>
      <c r="C27" s="37"/>
      <c r="D27" s="37"/>
      <c r="E27" s="37"/>
      <c r="F27" s="37"/>
      <c r="G27" s="37"/>
      <c r="H27" s="37"/>
      <c r="I27" s="38"/>
      <c r="J27" s="30"/>
    </row>
    <row r="28" spans="1:10" x14ac:dyDescent="0.25">
      <c r="B28" s="36"/>
      <c r="C28" s="37"/>
      <c r="D28" s="37"/>
      <c r="E28" s="37"/>
      <c r="F28" s="37"/>
      <c r="G28" s="37"/>
      <c r="H28" s="37"/>
      <c r="I28" s="38"/>
      <c r="J28" s="30"/>
    </row>
    <row r="35" spans="9:9" x14ac:dyDescent="0.25">
      <c r="I35" s="30"/>
    </row>
  </sheetData>
  <mergeCells count="2">
    <mergeCell ref="A20:B20"/>
    <mergeCell ref="A22:B2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1AF71EE150745A1105AA32B9CBACD" ma:contentTypeVersion="9" ma:contentTypeDescription="Create a new document." ma:contentTypeScope="" ma:versionID="ef3f45f0a456402202465e905903efb4">
  <xsd:schema xmlns:xsd="http://www.w3.org/2001/XMLSchema" xmlns:xs="http://www.w3.org/2001/XMLSchema" xmlns:p="http://schemas.microsoft.com/office/2006/metadata/properties" xmlns:ns3="704167da-908e-4e07-b99d-e27cf000770a" xmlns:ns4="86adae42-8c31-409d-b98e-9e0b870838e9" targetNamespace="http://schemas.microsoft.com/office/2006/metadata/properties" ma:root="true" ma:fieldsID="17c58033c65ac71fe5f4c2fa13207a62" ns3:_="" ns4:_="">
    <xsd:import namespace="704167da-908e-4e07-b99d-e27cf000770a"/>
    <xsd:import namespace="86adae42-8c31-409d-b98e-9e0b870838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67da-908e-4e07-b99d-e27cf0007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dae42-8c31-409d-b98e-9e0b87083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391EC-B915-428F-9EEE-9A77D5D446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612B0-103B-44C6-8726-03A474750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67da-908e-4e07-b99d-e27cf000770a"/>
    <ds:schemaRef ds:uri="86adae42-8c31-409d-b98e-9e0b87083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32657-DB0D-4307-99D3-47EBFB90DA1B}">
  <ds:schemaRefs>
    <ds:schemaRef ds:uri="http://schemas.microsoft.com/office/2006/metadata/properties"/>
    <ds:schemaRef ds:uri="http://purl.org/dc/terms/"/>
    <ds:schemaRef ds:uri="704167da-908e-4e07-b99d-e27cf000770a"/>
    <ds:schemaRef ds:uri="86adae42-8c31-409d-b98e-9e0b870838e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BAS</vt:lpstr>
      <vt:lpstr>Monthly 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Do</dc:creator>
  <cp:lastModifiedBy>Rebecca Kerr</cp:lastModifiedBy>
  <dcterms:created xsi:type="dcterms:W3CDTF">2020-03-22T23:12:35Z</dcterms:created>
  <dcterms:modified xsi:type="dcterms:W3CDTF">2020-03-31T22:51:29Z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0x010100F921AF71EE150745A1105AA32B9CBACD</vt:lpwstr>
  </property>
</Properties>
</file>